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9320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C11" i="1"/>
  <c r="C21" i="1" s="1"/>
  <c r="R4" i="1" s="1"/>
  <c r="C10" i="1"/>
  <c r="C9" i="1"/>
  <c r="C17" i="1" s="1"/>
  <c r="Q43" i="1"/>
  <c r="Q42" i="1"/>
  <c r="D5" i="1"/>
  <c r="C5" i="1"/>
  <c r="C18" i="1"/>
  <c r="S5" i="1"/>
  <c r="S4" i="1"/>
  <c r="L4" i="1"/>
  <c r="L5" i="1" s="1"/>
  <c r="H4" i="1"/>
  <c r="M6" i="1"/>
  <c r="L12" i="1" s="1"/>
  <c r="L6" i="1"/>
  <c r="L11" i="1"/>
  <c r="C15" i="1"/>
  <c r="C14" i="1"/>
  <c r="C13" i="1"/>
  <c r="H6" i="1"/>
  <c r="M4" i="1" l="1"/>
  <c r="L10" i="1" s="1"/>
  <c r="L22" i="1" s="1"/>
  <c r="G6" i="1"/>
  <c r="G4" i="1" s="1"/>
  <c r="C23" i="1"/>
  <c r="R5" i="1" s="1"/>
  <c r="C20" i="1"/>
  <c r="Q4" i="1" s="1"/>
  <c r="Q6" i="1" s="1"/>
  <c r="Q9" i="1" s="1"/>
  <c r="Q21" i="1" s="1"/>
  <c r="C22" i="1"/>
  <c r="S43" i="1" s="1"/>
  <c r="R6" i="1"/>
  <c r="Q10" i="1" s="1"/>
  <c r="Q22" i="1" s="1"/>
  <c r="Q44" i="1"/>
  <c r="Q5" i="1"/>
  <c r="S42" i="1"/>
  <c r="G10" i="1"/>
  <c r="G22" i="1" s="1"/>
  <c r="G9" i="1"/>
  <c r="G21" i="1" s="1"/>
  <c r="G23" i="1" s="1"/>
  <c r="L9" i="1"/>
  <c r="L21" i="1" s="1"/>
  <c r="L23" i="1" s="1"/>
  <c r="G5" i="1"/>
  <c r="I4" i="1"/>
  <c r="G11" i="1"/>
  <c r="H5" i="1"/>
  <c r="G12" i="1"/>
  <c r="M5" i="1" l="1"/>
  <c r="N5" i="1" s="1"/>
  <c r="N4" i="1"/>
  <c r="Q12" i="1"/>
  <c r="G14" i="1"/>
  <c r="G13" i="1"/>
  <c r="Q11" i="1"/>
  <c r="Q23" i="1"/>
  <c r="S44" i="1"/>
  <c r="Q14" i="1"/>
  <c r="Q13" i="1"/>
  <c r="Q15" i="1"/>
  <c r="I5" i="1"/>
  <c r="G15" i="1"/>
  <c r="L14" i="1"/>
  <c r="L15" i="1"/>
  <c r="L13" i="1"/>
</calcChain>
</file>

<file path=xl/sharedStrings.xml><?xml version="1.0" encoding="utf-8"?>
<sst xmlns="http://schemas.openxmlformats.org/spreadsheetml/2006/main" count="112" uniqueCount="55">
  <si>
    <t>P(D|S)</t>
  </si>
  <si>
    <t>P(D|nS)</t>
  </si>
  <si>
    <t>P(S)</t>
  </si>
  <si>
    <t>P(nS)</t>
  </si>
  <si>
    <t>D</t>
  </si>
  <si>
    <t>nD</t>
  </si>
  <si>
    <t>S</t>
  </si>
  <si>
    <t>nS</t>
  </si>
  <si>
    <t>total</t>
  </si>
  <si>
    <t>True or Population Level Stats</t>
  </si>
  <si>
    <t>Idealized Cross-Sectional Estimates</t>
  </si>
  <si>
    <t>RD</t>
  </si>
  <si>
    <t>RR</t>
  </si>
  <si>
    <t>OR</t>
  </si>
  <si>
    <t>Prospective Study with Half Smokers</t>
  </si>
  <si>
    <t>Case-Control Study with Half Having Disease</t>
  </si>
  <si>
    <t>P(S|D)</t>
  </si>
  <si>
    <t>P(nS|D)</t>
  </si>
  <si>
    <t>By Bayes Theorem</t>
  </si>
  <si>
    <t>P(S|nD)</t>
  </si>
  <si>
    <t>P(nS|nD)</t>
  </si>
  <si>
    <t>P(nD|S)</t>
  </si>
  <si>
    <t>P(nD|nS)</t>
  </si>
  <si>
    <t>True Population Rates</t>
  </si>
  <si>
    <t>P(exposure)</t>
  </si>
  <si>
    <t>Odds(D|S)</t>
  </si>
  <si>
    <t>Odds(D|nS)</t>
  </si>
  <si>
    <t>Cross-Sectional Study (N=1000)</t>
  </si>
  <si>
    <t>Odds(S|D)</t>
  </si>
  <si>
    <t>a = N * P(S) * P(D|S)</t>
  </si>
  <si>
    <t>b = N * P(nS) * P(D|nS)</t>
  </si>
  <si>
    <t>c = N * P(S) * P(nD|S)</t>
  </si>
  <si>
    <t>d = N * P(nS) * P(nD|nS)</t>
  </si>
  <si>
    <t>a = N * (1/2) * P(D|S)</t>
  </si>
  <si>
    <t>b = N * (1/2) * P(D|nS)</t>
  </si>
  <si>
    <t>c = N * (1/2) * P(nD|S)</t>
  </si>
  <si>
    <t>d = N * (1/2) * P(nD|nS)</t>
  </si>
  <si>
    <t>OR = (ad)/(bc)</t>
  </si>
  <si>
    <t>OR = [ P(D|S)*P(nD|nS) ] / [ P(D|nS)*(P(nD|S) ]</t>
  </si>
  <si>
    <t>a = N * (1/2) * P(S|D)</t>
  </si>
  <si>
    <t>b = N * (1/2) * P(nS|D)</t>
  </si>
  <si>
    <t>c = N * (1/2) * P(S|nD)</t>
  </si>
  <si>
    <t>d = N * (1/2) * P(nS|nD)</t>
  </si>
  <si>
    <t>OR = [ P(S|D)*P(nS|nD) ] / [ P(nS|D)*(P(S|nD) ]</t>
  </si>
  <si>
    <t>By Bayes Theorem:</t>
  </si>
  <si>
    <t>a/b = [ P(D|S)*P(S) ]  /  [ P(D|nS)*P(nS) ]</t>
  </si>
  <si>
    <t>P(S|D) = [ P(D|S)*P(S) ]  /  [ P(D|S)*P(S) + P(D|nS)*P(ns) ]</t>
  </si>
  <si>
    <t>P(nS|D) = [ P(D|nS)*P(nS) ]  /  [ P(D|S)*P(S) + P(D|nS)*P(ns) ]</t>
  </si>
  <si>
    <t>P(S|nD) = [ P(nD|S)*P(S) ]  /  [ P(nD|S)*P(S) + P(nD|nS)*P(ns) ]</t>
  </si>
  <si>
    <t>P(nS|nD) = [ P(nD|nS)*P(nS) ]  /  [ P(nD|S)*P(S) + P(nD|nS)*P(ns) ]</t>
  </si>
  <si>
    <t>d/c = [ P(nD|nS)*P(nS) ]  /  [ P(nD|S)*P(S) ]</t>
  </si>
  <si>
    <t>OR = (a/b)*(c/d)</t>
  </si>
  <si>
    <t>Why is OR correct?</t>
  </si>
  <si>
    <t>Odds(S|nD)</t>
  </si>
  <si>
    <t xml:space="preserve">  displaying rounded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</si>
</sst>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4"/>
  <sheetViews>
    <sheetView tabSelected="1" workbookViewId="0">
      <selection activeCell="I11" sqref="I11"/>
    </sheetView>
  </sheetViews>
  <sheetFormatPr defaultColWidth="9.109375" defaultRowHeight="23.4" x14ac:dyDescent="0.45"/>
  <cols>
    <col min="1" max="1" width="9.109375" style="1"/>
    <col min="2" max="2" width="23" style="1" customWidth="1"/>
    <col min="3" max="3" width="9" style="2" customWidth="1"/>
    <col min="4" max="4" width="9" style="1" customWidth="1"/>
    <col min="5" max="5" width="16.6640625" style="1" customWidth="1"/>
    <col min="6" max="6" width="21.33203125" style="1" customWidth="1"/>
    <col min="7" max="9" width="9.6640625" style="1" customWidth="1"/>
    <col min="10" max="10" width="20.109375" style="1" customWidth="1"/>
    <col min="11" max="11" width="21.109375" style="1" customWidth="1"/>
    <col min="12" max="14" width="9.88671875" style="1" customWidth="1"/>
    <col min="15" max="15" width="17" style="1" customWidth="1"/>
    <col min="16" max="16" width="21.33203125" style="1" customWidth="1"/>
    <col min="17" max="17" width="13.88671875" style="1" customWidth="1"/>
    <col min="18" max="18" width="18" style="1" bestFit="1" customWidth="1"/>
    <col min="19" max="19" width="13.33203125" style="1" customWidth="1"/>
    <col min="20" max="16384" width="9.109375" style="1"/>
  </cols>
  <sheetData>
    <row r="2" spans="2:20" x14ac:dyDescent="0.45">
      <c r="B2" s="1" t="s">
        <v>23</v>
      </c>
      <c r="F2" s="1" t="s">
        <v>27</v>
      </c>
      <c r="K2" s="1" t="s">
        <v>14</v>
      </c>
      <c r="P2" s="1" t="s">
        <v>15</v>
      </c>
    </row>
    <row r="3" spans="2:20" x14ac:dyDescent="0.45">
      <c r="B3" s="3"/>
      <c r="C3" s="3" t="s">
        <v>6</v>
      </c>
      <c r="D3" s="3" t="s">
        <v>7</v>
      </c>
      <c r="F3" s="3"/>
      <c r="G3" s="3" t="s">
        <v>6</v>
      </c>
      <c r="H3" s="3" t="s">
        <v>7</v>
      </c>
      <c r="I3" s="1" t="s">
        <v>8</v>
      </c>
      <c r="K3" s="3"/>
      <c r="L3" s="3" t="s">
        <v>6</v>
      </c>
      <c r="M3" s="3" t="s">
        <v>7</v>
      </c>
      <c r="N3" s="1" t="s">
        <v>8</v>
      </c>
      <c r="P3" s="3"/>
      <c r="Q3" s="3" t="s">
        <v>6</v>
      </c>
      <c r="R3" s="3" t="s">
        <v>7</v>
      </c>
      <c r="S3" s="1" t="s">
        <v>8</v>
      </c>
    </row>
    <row r="4" spans="2:20" x14ac:dyDescent="0.45">
      <c r="B4" s="3" t="s">
        <v>4</v>
      </c>
      <c r="C4" s="4">
        <v>0.2</v>
      </c>
      <c r="D4" s="4">
        <v>0.1</v>
      </c>
      <c r="F4" s="3" t="s">
        <v>4</v>
      </c>
      <c r="G4" s="3">
        <f>$C$9*G6</f>
        <v>10</v>
      </c>
      <c r="H4" s="3">
        <f>$C$10*H6</f>
        <v>95</v>
      </c>
      <c r="I4" s="1">
        <f>G4+H4</f>
        <v>105</v>
      </c>
      <c r="K4" s="3" t="s">
        <v>4</v>
      </c>
      <c r="L4" s="3">
        <f>$C$9*L6</f>
        <v>100</v>
      </c>
      <c r="M4" s="3">
        <f>$C$10*M6</f>
        <v>50</v>
      </c>
      <c r="N4" s="1">
        <f>L4+M4</f>
        <v>150</v>
      </c>
      <c r="P4" s="3" t="s">
        <v>4</v>
      </c>
      <c r="Q4" s="7">
        <f>C20*S4</f>
        <v>47.61904761904762</v>
      </c>
      <c r="R4" s="7">
        <f>C21*S4</f>
        <v>452.38095238095235</v>
      </c>
      <c r="S4" s="1">
        <f>0.5*S6</f>
        <v>500</v>
      </c>
    </row>
    <row r="5" spans="2:20" x14ac:dyDescent="0.45">
      <c r="B5" s="3" t="s">
        <v>5</v>
      </c>
      <c r="C5" s="4">
        <f>1-C4</f>
        <v>0.8</v>
      </c>
      <c r="D5" s="4">
        <f>1-D4</f>
        <v>0.9</v>
      </c>
      <c r="F5" s="3" t="s">
        <v>5</v>
      </c>
      <c r="G5" s="3">
        <f>G6-G4</f>
        <v>40</v>
      </c>
      <c r="H5" s="3">
        <f>H6-H4</f>
        <v>855</v>
      </c>
      <c r="I5" s="1">
        <f>G5+H5</f>
        <v>895</v>
      </c>
      <c r="K5" s="3" t="s">
        <v>5</v>
      </c>
      <c r="L5" s="3">
        <f>L6-L4</f>
        <v>400</v>
      </c>
      <c r="M5" s="3">
        <f>M6-M4</f>
        <v>450</v>
      </c>
      <c r="N5" s="1">
        <f>L5+M5</f>
        <v>850</v>
      </c>
      <c r="P5" s="3" t="s">
        <v>5</v>
      </c>
      <c r="Q5" s="7">
        <f>C22*S5</f>
        <v>22.346368715083802</v>
      </c>
      <c r="R5" s="7">
        <f>C23*S5</f>
        <v>477.65363128491617</v>
      </c>
      <c r="S5" s="1">
        <f>0.5*S6</f>
        <v>500</v>
      </c>
    </row>
    <row r="6" spans="2:20" x14ac:dyDescent="0.45">
      <c r="B6" s="3" t="s">
        <v>24</v>
      </c>
      <c r="C6" s="2">
        <v>0.05</v>
      </c>
      <c r="D6" s="2">
        <f>C12</f>
        <v>0.95</v>
      </c>
      <c r="F6" s="1" t="s">
        <v>8</v>
      </c>
      <c r="G6" s="1">
        <f>C11*I6</f>
        <v>50</v>
      </c>
      <c r="H6" s="1">
        <f>C12*I6</f>
        <v>950</v>
      </c>
      <c r="I6" s="1">
        <v>1000</v>
      </c>
      <c r="K6" s="1" t="s">
        <v>8</v>
      </c>
      <c r="L6" s="1">
        <f>0.5*N6</f>
        <v>500</v>
      </c>
      <c r="M6" s="1">
        <f>0.5*N6</f>
        <v>500</v>
      </c>
      <c r="N6" s="1">
        <v>1000</v>
      </c>
      <c r="P6" s="1" t="s">
        <v>8</v>
      </c>
      <c r="Q6" s="8">
        <f>Q4+Q5</f>
        <v>69.965416334131419</v>
      </c>
      <c r="R6" s="8">
        <f>R4+R5</f>
        <v>930.03458366586847</v>
      </c>
      <c r="S6" s="1">
        <v>1000</v>
      </c>
      <c r="T6" s="9" t="s">
        <v>54</v>
      </c>
    </row>
    <row r="8" spans="2:20" x14ac:dyDescent="0.45">
      <c r="B8" s="1" t="s">
        <v>9</v>
      </c>
      <c r="F8" s="1" t="s">
        <v>10</v>
      </c>
      <c r="K8" s="1" t="s">
        <v>10</v>
      </c>
      <c r="P8" s="1" t="s">
        <v>10</v>
      </c>
    </row>
    <row r="9" spans="2:20" x14ac:dyDescent="0.45">
      <c r="B9" s="1" t="s">
        <v>0</v>
      </c>
      <c r="C9" s="2">
        <f>C4</f>
        <v>0.2</v>
      </c>
      <c r="F9" s="1" t="s">
        <v>0</v>
      </c>
      <c r="G9" s="2">
        <f>G4/G6</f>
        <v>0.2</v>
      </c>
      <c r="K9" s="1" t="s">
        <v>0</v>
      </c>
      <c r="L9" s="2">
        <f>L4/L6</f>
        <v>0.2</v>
      </c>
      <c r="P9" s="5" t="s">
        <v>0</v>
      </c>
      <c r="Q9" s="6">
        <f>Q4/Q6</f>
        <v>0.68060836501901145</v>
      </c>
    </row>
    <row r="10" spans="2:20" x14ac:dyDescent="0.45">
      <c r="B10" s="1" t="s">
        <v>1</v>
      </c>
      <c r="C10" s="2">
        <f>D4</f>
        <v>0.1</v>
      </c>
      <c r="F10" s="1" t="s">
        <v>1</v>
      </c>
      <c r="G10" s="2">
        <f>H4/H6</f>
        <v>0.1</v>
      </c>
      <c r="K10" s="1" t="s">
        <v>1</v>
      </c>
      <c r="L10" s="2">
        <f>M4/M6</f>
        <v>0.1</v>
      </c>
      <c r="P10" s="5" t="s">
        <v>1</v>
      </c>
      <c r="Q10" s="6">
        <f>R4/R6</f>
        <v>0.48641304347826092</v>
      </c>
    </row>
    <row r="11" spans="2:20" x14ac:dyDescent="0.45">
      <c r="B11" s="1" t="s">
        <v>2</v>
      </c>
      <c r="C11" s="2">
        <f>C6</f>
        <v>0.05</v>
      </c>
      <c r="F11" s="1" t="s">
        <v>2</v>
      </c>
      <c r="G11" s="2">
        <f>G6/I6</f>
        <v>0.05</v>
      </c>
      <c r="K11" s="5" t="s">
        <v>2</v>
      </c>
      <c r="L11" s="6">
        <f>L6/N6</f>
        <v>0.5</v>
      </c>
      <c r="P11" s="5" t="s">
        <v>2</v>
      </c>
      <c r="Q11" s="6">
        <f>Q6/S6</f>
        <v>6.9965416334131419E-2</v>
      </c>
    </row>
    <row r="12" spans="2:20" x14ac:dyDescent="0.45">
      <c r="B12" s="1" t="s">
        <v>3</v>
      </c>
      <c r="C12" s="2">
        <v>0.95</v>
      </c>
      <c r="F12" s="1" t="s">
        <v>3</v>
      </c>
      <c r="G12" s="2">
        <f>H6/I6</f>
        <v>0.95</v>
      </c>
      <c r="K12" s="5" t="s">
        <v>3</v>
      </c>
      <c r="L12" s="6">
        <f>M6/N6</f>
        <v>0.5</v>
      </c>
      <c r="P12" s="5" t="s">
        <v>3</v>
      </c>
      <c r="Q12" s="6">
        <f>R6/S6</f>
        <v>0.93003458366586844</v>
      </c>
    </row>
    <row r="13" spans="2:20" x14ac:dyDescent="0.45">
      <c r="B13" s="1" t="s">
        <v>11</v>
      </c>
      <c r="C13" s="2">
        <f>C9-C10</f>
        <v>0.1</v>
      </c>
      <c r="F13" s="1" t="s">
        <v>11</v>
      </c>
      <c r="G13" s="2">
        <f>G9-G10</f>
        <v>0.1</v>
      </c>
      <c r="K13" s="1" t="s">
        <v>11</v>
      </c>
      <c r="L13" s="2">
        <f>L9-L10</f>
        <v>0.1</v>
      </c>
      <c r="P13" s="5" t="s">
        <v>11</v>
      </c>
      <c r="Q13" s="6">
        <f>Q9-Q10</f>
        <v>0.19419532154075053</v>
      </c>
    </row>
    <row r="14" spans="2:20" x14ac:dyDescent="0.45">
      <c r="B14" s="1" t="s">
        <v>12</v>
      </c>
      <c r="C14" s="2">
        <f>C9/C10</f>
        <v>2</v>
      </c>
      <c r="F14" s="1" t="s">
        <v>12</v>
      </c>
      <c r="G14" s="2">
        <f>G9/G10</f>
        <v>2</v>
      </c>
      <c r="K14" s="1" t="s">
        <v>12</v>
      </c>
      <c r="L14" s="2">
        <f>L9/L10</f>
        <v>2</v>
      </c>
      <c r="P14" s="5" t="s">
        <v>12</v>
      </c>
      <c r="Q14" s="6">
        <f>Q9/Q10</f>
        <v>1.3992395437262357</v>
      </c>
    </row>
    <row r="15" spans="2:20" x14ac:dyDescent="0.45">
      <c r="B15" s="1" t="s">
        <v>13</v>
      </c>
      <c r="C15" s="2">
        <f>(C9/(1-C9)) / (C10/(1-C10))</f>
        <v>2.25</v>
      </c>
      <c r="F15" s="1" t="s">
        <v>13</v>
      </c>
      <c r="G15" s="2">
        <f>(G9/(1-G9)) / (G10/(1-G10))</f>
        <v>2.25</v>
      </c>
      <c r="K15" s="1" t="s">
        <v>13</v>
      </c>
      <c r="L15" s="2">
        <f>(L9/(1-L9)) / (L10/(1-L10))</f>
        <v>2.25</v>
      </c>
      <c r="P15" s="1" t="s">
        <v>13</v>
      </c>
      <c r="Q15" s="2">
        <f>(Q9/(1-Q9)) / (Q10/(1-Q10))</f>
        <v>2.2499999999999996</v>
      </c>
    </row>
    <row r="17" spans="2:17" x14ac:dyDescent="0.45">
      <c r="B17" s="1" t="s">
        <v>21</v>
      </c>
      <c r="C17" s="2">
        <f>1-C9</f>
        <v>0.8</v>
      </c>
    </row>
    <row r="18" spans="2:17" x14ac:dyDescent="0.45">
      <c r="B18" s="1" t="s">
        <v>22</v>
      </c>
      <c r="C18" s="2">
        <f>1-C10</f>
        <v>0.9</v>
      </c>
    </row>
    <row r="19" spans="2:17" x14ac:dyDescent="0.45">
      <c r="B19" s="1" t="s">
        <v>18</v>
      </c>
    </row>
    <row r="20" spans="2:17" x14ac:dyDescent="0.45">
      <c r="B20" s="1" t="s">
        <v>16</v>
      </c>
      <c r="C20" s="2">
        <f>(C9*C11)/(C9*C11+C10*C12)</f>
        <v>9.5238095238095247E-2</v>
      </c>
    </row>
    <row r="21" spans="2:17" x14ac:dyDescent="0.45">
      <c r="B21" s="1" t="s">
        <v>17</v>
      </c>
      <c r="C21" s="2">
        <f>(C10*C12)/(C9*C11+C10*C12)</f>
        <v>0.90476190476190466</v>
      </c>
      <c r="F21" s="2" t="s">
        <v>25</v>
      </c>
      <c r="G21" s="2">
        <f>G9/(1-G9)</f>
        <v>0.25</v>
      </c>
      <c r="H21" s="2"/>
      <c r="I21" s="2"/>
      <c r="J21" s="2"/>
      <c r="K21" s="2" t="s">
        <v>25</v>
      </c>
      <c r="L21" s="2">
        <f>L9/(1-L9)</f>
        <v>0.25</v>
      </c>
      <c r="M21" s="2"/>
      <c r="N21" s="2"/>
      <c r="O21" s="2"/>
      <c r="P21" s="2" t="s">
        <v>25</v>
      </c>
      <c r="Q21" s="2">
        <f>Q9/(1-Q9)</f>
        <v>2.1309523809523814</v>
      </c>
    </row>
    <row r="22" spans="2:17" x14ac:dyDescent="0.45">
      <c r="B22" s="1" t="s">
        <v>19</v>
      </c>
      <c r="C22" s="2">
        <f>(C17*C11)/(C17*C11+C18*C12)</f>
        <v>4.4692737430167606E-2</v>
      </c>
      <c r="F22" s="2" t="s">
        <v>26</v>
      </c>
      <c r="G22" s="2">
        <f>G10/(1-G10)</f>
        <v>0.11111111111111112</v>
      </c>
      <c r="H22" s="2"/>
      <c r="I22" s="2"/>
      <c r="J22" s="2"/>
      <c r="K22" s="2" t="s">
        <v>26</v>
      </c>
      <c r="L22" s="2">
        <f>L10/(1-L10)</f>
        <v>0.11111111111111112</v>
      </c>
      <c r="M22" s="2"/>
      <c r="N22" s="2"/>
      <c r="O22" s="2"/>
      <c r="P22" s="2" t="s">
        <v>26</v>
      </c>
      <c r="Q22" s="2">
        <f>Q10/(1-Q10)</f>
        <v>0.94708994708994743</v>
      </c>
    </row>
    <row r="23" spans="2:17" x14ac:dyDescent="0.45">
      <c r="B23" s="1" t="s">
        <v>20</v>
      </c>
      <c r="C23" s="2">
        <f>(C18*C12)/(C17*C11+C18*C12)</f>
        <v>0.95530726256983234</v>
      </c>
      <c r="F23" s="2" t="s">
        <v>13</v>
      </c>
      <c r="G23" s="2">
        <f>G21/G22</f>
        <v>2.25</v>
      </c>
      <c r="H23" s="2"/>
      <c r="I23" s="2"/>
      <c r="J23" s="2"/>
      <c r="K23" s="2" t="s">
        <v>13</v>
      </c>
      <c r="L23" s="2">
        <f>L21/L22</f>
        <v>2.25</v>
      </c>
      <c r="M23" s="2"/>
      <c r="N23" s="2"/>
      <c r="O23" s="2"/>
      <c r="P23" s="2" t="s">
        <v>13</v>
      </c>
      <c r="Q23" s="2">
        <f>Q21/Q22</f>
        <v>2.2499999999999996</v>
      </c>
    </row>
    <row r="25" spans="2:17" x14ac:dyDescent="0.45">
      <c r="F25" s="1" t="s">
        <v>52</v>
      </c>
      <c r="K25" s="1" t="s">
        <v>52</v>
      </c>
      <c r="P25" s="1" t="s">
        <v>52</v>
      </c>
    </row>
    <row r="26" spans="2:17" x14ac:dyDescent="0.45">
      <c r="F26" s="1" t="s">
        <v>29</v>
      </c>
      <c r="K26" s="1" t="s">
        <v>33</v>
      </c>
      <c r="P26" s="1" t="s">
        <v>39</v>
      </c>
    </row>
    <row r="27" spans="2:17" x14ac:dyDescent="0.45">
      <c r="F27" s="1" t="s">
        <v>30</v>
      </c>
      <c r="K27" s="1" t="s">
        <v>34</v>
      </c>
      <c r="P27" s="1" t="s">
        <v>40</v>
      </c>
    </row>
    <row r="28" spans="2:17" x14ac:dyDescent="0.45">
      <c r="F28" s="1" t="s">
        <v>31</v>
      </c>
      <c r="K28" s="1" t="s">
        <v>35</v>
      </c>
      <c r="P28" s="1" t="s">
        <v>41</v>
      </c>
    </row>
    <row r="29" spans="2:17" x14ac:dyDescent="0.45">
      <c r="F29" s="1" t="s">
        <v>32</v>
      </c>
      <c r="K29" s="1" t="s">
        <v>36</v>
      </c>
      <c r="P29" s="1" t="s">
        <v>42</v>
      </c>
    </row>
    <row r="30" spans="2:17" x14ac:dyDescent="0.45">
      <c r="F30" s="1" t="s">
        <v>37</v>
      </c>
      <c r="K30" s="1" t="s">
        <v>37</v>
      </c>
      <c r="P30" s="1" t="s">
        <v>37</v>
      </c>
    </row>
    <row r="31" spans="2:17" x14ac:dyDescent="0.45">
      <c r="F31" s="1" t="s">
        <v>38</v>
      </c>
      <c r="K31" s="1" t="s">
        <v>38</v>
      </c>
      <c r="P31" s="1" t="s">
        <v>43</v>
      </c>
    </row>
    <row r="32" spans="2:17" x14ac:dyDescent="0.45">
      <c r="P32" s="1" t="s">
        <v>44</v>
      </c>
    </row>
    <row r="33" spans="16:19" x14ac:dyDescent="0.45">
      <c r="P33" s="1" t="s">
        <v>46</v>
      </c>
    </row>
    <row r="34" spans="16:19" x14ac:dyDescent="0.45">
      <c r="P34" s="1" t="s">
        <v>47</v>
      </c>
    </row>
    <row r="35" spans="16:19" x14ac:dyDescent="0.45">
      <c r="P35" s="1" t="s">
        <v>45</v>
      </c>
    </row>
    <row r="36" spans="16:19" x14ac:dyDescent="0.45">
      <c r="P36" s="1" t="s">
        <v>48</v>
      </c>
    </row>
    <row r="37" spans="16:19" x14ac:dyDescent="0.45">
      <c r="P37" s="1" t="s">
        <v>49</v>
      </c>
    </row>
    <row r="38" spans="16:19" x14ac:dyDescent="0.45">
      <c r="P38" s="1" t="s">
        <v>50</v>
      </c>
    </row>
    <row r="39" spans="16:19" x14ac:dyDescent="0.45">
      <c r="P39" s="1" t="s">
        <v>51</v>
      </c>
    </row>
    <row r="40" spans="16:19" x14ac:dyDescent="0.45">
      <c r="P40" s="1" t="s">
        <v>38</v>
      </c>
    </row>
    <row r="42" spans="16:19" x14ac:dyDescent="0.45">
      <c r="P42" s="2" t="s">
        <v>25</v>
      </c>
      <c r="Q42" s="2">
        <f>C9/(1-C9)</f>
        <v>0.25</v>
      </c>
      <c r="R42" s="2" t="s">
        <v>28</v>
      </c>
      <c r="S42" s="2">
        <f>C20/(1-C20)</f>
        <v>0.10526315789473685</v>
      </c>
    </row>
    <row r="43" spans="16:19" x14ac:dyDescent="0.45">
      <c r="P43" s="2" t="s">
        <v>26</v>
      </c>
      <c r="Q43" s="2">
        <f>C10/(1-C10)</f>
        <v>0.11111111111111112</v>
      </c>
      <c r="R43" s="2" t="s">
        <v>53</v>
      </c>
      <c r="S43" s="2">
        <f>C22/(1-C22)</f>
        <v>4.6783625730994156E-2</v>
      </c>
    </row>
    <row r="44" spans="16:19" x14ac:dyDescent="0.45">
      <c r="P44" s="2" t="s">
        <v>13</v>
      </c>
      <c r="Q44" s="2">
        <f>Q42/Q43</f>
        <v>2.25</v>
      </c>
      <c r="R44" s="2" t="s">
        <v>13</v>
      </c>
      <c r="S44" s="2">
        <f>S42/S43</f>
        <v>2.25</v>
      </c>
    </row>
  </sheetData>
  <pageMargins left="0.7" right="0.7" top="0.75" bottom="0.75" header="0.3" footer="0.3"/>
  <pageSetup orientation="portrait" horizontalDpi="4294967293" verticalDpi="1200" r:id="rId1"/>
  <ignoredErrors>
    <ignoredError sqref="C5: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2010-11-04T09:10:43Z</dcterms:created>
  <dcterms:modified xsi:type="dcterms:W3CDTF">2011-11-15T14:18:14Z</dcterms:modified>
</cp:coreProperties>
</file>